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5180" windowHeight="7560"/>
  </bookViews>
  <sheets>
    <sheet name="СВОД" sheetId="1" r:id="rId1"/>
  </sheets>
  <definedNames>
    <definedName name="Z_3C7465DD_1374_4125_8975_CEBC539EB400_.wvu.PrintArea" localSheetId="0" hidden="1">СВОД!$A$1:$L$12</definedName>
    <definedName name="Z_D6E7DDBD_14DD_42AF_848C_A91EDBB7166E_.wvu.PrintArea" localSheetId="0" hidden="1">СВОД!$A$1:$Q$12</definedName>
    <definedName name="_xlnm.Print_Titles" localSheetId="0">СВОД!$1:$2</definedName>
    <definedName name="_xlnm.Print_Area" localSheetId="0">СВОД!$A$1:$Q$12</definedName>
  </definedNames>
  <calcPr calcId="144525"/>
  <customWorkbookViews>
    <customWorkbookView name="Сорокина - Личное представление" guid="{D6E7DDBD-14DD-42AF-848C-A91EDBB7166E}" mergeInterval="0" personalView="1" maximized="1" xWindow="1" yWindow="1" windowWidth="1020" windowHeight="506" activeSheetId="1"/>
    <customWorkbookView name="Свистулина - Личное представление" guid="{3C7465DD-1374-4125-8975-CEBC539EB400}" mergeInterval="0" personalView="1" maximized="1" xWindow="1" yWindow="1" windowWidth="1276" windowHeight="761" activeSheetId="1"/>
  </customWorkbookViews>
</workbook>
</file>

<file path=xl/calcChain.xml><?xml version="1.0" encoding="utf-8"?>
<calcChain xmlns="http://schemas.openxmlformats.org/spreadsheetml/2006/main">
  <c r="D11" i="1" l="1"/>
  <c r="D10" i="1"/>
  <c r="D9" i="1"/>
  <c r="D8" i="1"/>
  <c r="D7" i="1"/>
  <c r="D6" i="1"/>
  <c r="K7" i="1"/>
  <c r="J6" i="1"/>
  <c r="F9" i="1" l="1"/>
  <c r="F11" i="1" l="1"/>
  <c r="F8" i="1"/>
  <c r="F6" i="1"/>
  <c r="O8" i="1" l="1"/>
  <c r="G11" i="1"/>
  <c r="N10" i="1"/>
  <c r="G9" i="1"/>
  <c r="G8" i="1"/>
  <c r="G7" i="1"/>
  <c r="N6" i="1"/>
  <c r="O6" i="1"/>
  <c r="P11" i="1"/>
  <c r="P7" i="1"/>
  <c r="O7" i="1"/>
  <c r="P8" i="1"/>
  <c r="O9" i="1"/>
  <c r="P9" i="1"/>
  <c r="O10" i="1"/>
  <c r="P10" i="1"/>
  <c r="O11" i="1"/>
  <c r="P6" i="1"/>
  <c r="J12" i="1"/>
  <c r="K12" i="1"/>
  <c r="F12" i="1"/>
  <c r="O5" i="1"/>
  <c r="P5" i="1"/>
  <c r="G5" i="1"/>
  <c r="L5" i="1"/>
  <c r="C12" i="1"/>
  <c r="M7" i="1"/>
  <c r="N7" i="1"/>
  <c r="M8" i="1"/>
  <c r="M9" i="1"/>
  <c r="M10" i="1"/>
  <c r="M11" i="1"/>
  <c r="N11" i="1"/>
  <c r="M6" i="1"/>
  <c r="N5" i="1"/>
  <c r="Q5" i="1" s="1"/>
  <c r="M5" i="1"/>
  <c r="L6" i="1"/>
  <c r="L7" i="1"/>
  <c r="L8" i="1"/>
  <c r="L9" i="1"/>
  <c r="L10" i="1"/>
  <c r="L11" i="1"/>
  <c r="H12" i="1"/>
  <c r="I12" i="1"/>
  <c r="Q7" i="1" l="1"/>
  <c r="L12" i="1"/>
  <c r="Q11" i="1"/>
  <c r="M12" i="1"/>
  <c r="Q10" i="1"/>
  <c r="P12" i="1"/>
  <c r="N9" i="1"/>
  <c r="Q9" i="1" s="1"/>
  <c r="N8" i="1"/>
  <c r="Q8" i="1" s="1"/>
  <c r="O12" i="1"/>
  <c r="E12" i="1"/>
  <c r="D12" i="1"/>
  <c r="G10" i="1"/>
  <c r="Q6" i="1"/>
  <c r="G6" i="1"/>
  <c r="N12" i="1" l="1"/>
  <c r="Q12" i="1" s="1"/>
  <c r="G12" i="1"/>
</calcChain>
</file>

<file path=xl/sharedStrings.xml><?xml version="1.0" encoding="utf-8"?>
<sst xmlns="http://schemas.openxmlformats.org/spreadsheetml/2006/main" count="28" uniqueCount="18">
  <si>
    <t>Бабаевский муниципальный район</t>
  </si>
  <si>
    <t>городское поселение город Бабаево</t>
  </si>
  <si>
    <t>сельское поселение Борисовское</t>
  </si>
  <si>
    <t>сельское поселение Вепсское национальное</t>
  </si>
  <si>
    <t>сельское поселение Пяжозерское</t>
  </si>
  <si>
    <t>сельское поселение Санинское</t>
  </si>
  <si>
    <t>сельское поселение Тороповское</t>
  </si>
  <si>
    <t>Итого</t>
  </si>
  <si>
    <t>Дотация на выравнивание</t>
  </si>
  <si>
    <t>Дотация на сбалансированность</t>
  </si>
  <si>
    <t>План</t>
  </si>
  <si>
    <t>% исполнения</t>
  </si>
  <si>
    <t>Итого дотаций</t>
  </si>
  <si>
    <t>Наименование</t>
  </si>
  <si>
    <t>из них: на зарплату</t>
  </si>
  <si>
    <t>из них: на энергоресурсы</t>
  </si>
  <si>
    <t>сельское поселение Бабаевское</t>
  </si>
  <si>
    <t>Факт на 01.10.2018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</si>
</sst>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6" formatCode="0.0%"/>
  </numFmts>
  <fonts count="12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164" fontId="5" fillId="0" borderId="1" xfId="0" applyNumberFormat="1" applyFont="1" applyBorder="1"/>
    <xf numFmtId="0" fontId="6" fillId="0" borderId="1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right"/>
    </xf>
    <xf numFmtId="0" fontId="7" fillId="0" borderId="1" xfId="1" applyFont="1" applyFill="1" applyBorder="1"/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vertical="center" wrapText="1"/>
    </xf>
    <xf numFmtId="164" fontId="9" fillId="0" borderId="1" xfId="0" applyNumberFormat="1" applyFont="1" applyBorder="1"/>
    <xf numFmtId="0" fontId="0" fillId="0" borderId="1" xfId="0" applyBorder="1"/>
    <xf numFmtId="0" fontId="2" fillId="0" borderId="1" xfId="0" applyFont="1" applyBorder="1" applyAlignment="1">
      <alignment horizontal="center" vertical="top" wrapText="1"/>
    </xf>
    <xf numFmtId="166" fontId="5" fillId="0" borderId="1" xfId="2" applyNumberFormat="1" applyFont="1" applyBorder="1" applyAlignment="1">
      <alignment horizontal="center" vertical="top"/>
    </xf>
    <xf numFmtId="9" fontId="5" fillId="0" borderId="1" xfId="2" applyFont="1" applyBorder="1"/>
    <xf numFmtId="166" fontId="5" fillId="0" borderId="1" xfId="2" applyNumberFormat="1" applyFont="1" applyBorder="1"/>
    <xf numFmtId="0" fontId="10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9" fillId="0" borderId="1" xfId="0" applyNumberFormat="1" applyFont="1" applyBorder="1" applyAlignment="1">
      <alignment horizontal="center"/>
    </xf>
    <xf numFmtId="164" fontId="5" fillId="0" borderId="5" xfId="0" applyNumberFormat="1" applyFont="1" applyFill="1" applyBorder="1"/>
    <xf numFmtId="0" fontId="0" fillId="0" borderId="0" xfId="0" applyBorder="1"/>
    <xf numFmtId="164" fontId="0" fillId="0" borderId="0" xfId="0" applyNumberFormat="1"/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</cellXfs>
  <cellStyles count="3">
    <cellStyle name="Обычный" xfId="0" builtinId="0"/>
    <cellStyle name="Обычный_31.08.07 согл прогноз дох поселений на 2008 год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S12"/>
  <sheetViews>
    <sheetView tabSelected="1" view="pageBreakPreview" zoomScale="85" zoomScaleSheetLayoutView="8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13" sqref="A13:XFD312"/>
    </sheetView>
  </sheetViews>
  <sheetFormatPr defaultRowHeight="12.75" x14ac:dyDescent="0.2"/>
  <cols>
    <col min="1" max="1" width="7.140625" customWidth="1"/>
    <col min="2" max="2" width="44.42578125" customWidth="1"/>
    <col min="3" max="3" width="11.7109375" customWidth="1"/>
    <col min="4" max="4" width="12.28515625" customWidth="1"/>
    <col min="5" max="5" width="8.7109375" customWidth="1"/>
    <col min="6" max="6" width="9.28515625" customWidth="1"/>
    <col min="7" max="7" width="11" customWidth="1"/>
    <col min="8" max="8" width="10.5703125" customWidth="1"/>
    <col min="9" max="9" width="12.28515625" customWidth="1"/>
    <col min="10" max="10" width="9.5703125" customWidth="1"/>
    <col min="11" max="11" width="10.42578125" customWidth="1"/>
    <col min="12" max="12" width="13.42578125" customWidth="1"/>
    <col min="13" max="13" width="9.42578125" customWidth="1"/>
    <col min="14" max="14" width="11.85546875" customWidth="1"/>
    <col min="15" max="15" width="9.85546875" customWidth="1"/>
    <col min="17" max="17" width="8.5703125" customWidth="1"/>
    <col min="18" max="18" width="10.7109375" bestFit="1" customWidth="1"/>
  </cols>
  <sheetData>
    <row r="1" spans="1:19" ht="15.75" x14ac:dyDescent="0.2">
      <c r="C1" s="25" t="s">
        <v>8</v>
      </c>
      <c r="D1" s="26"/>
      <c r="E1" s="26"/>
      <c r="F1" s="26"/>
      <c r="G1" s="27"/>
      <c r="H1" s="25" t="s">
        <v>9</v>
      </c>
      <c r="I1" s="26"/>
      <c r="J1" s="26"/>
      <c r="K1" s="26"/>
      <c r="L1" s="27"/>
      <c r="M1" s="25" t="s">
        <v>12</v>
      </c>
      <c r="N1" s="26"/>
      <c r="O1" s="26"/>
      <c r="P1" s="26"/>
      <c r="Q1" s="27"/>
    </row>
    <row r="2" spans="1:19" ht="51" x14ac:dyDescent="0.2">
      <c r="A2" s="1"/>
      <c r="B2" s="13" t="s">
        <v>13</v>
      </c>
      <c r="C2" s="13" t="s">
        <v>10</v>
      </c>
      <c r="D2" s="13" t="s">
        <v>17</v>
      </c>
      <c r="E2" s="17" t="s">
        <v>14</v>
      </c>
      <c r="F2" s="17" t="s">
        <v>15</v>
      </c>
      <c r="G2" s="13" t="s">
        <v>11</v>
      </c>
      <c r="H2" s="13" t="s">
        <v>10</v>
      </c>
      <c r="I2" s="13" t="s">
        <v>17</v>
      </c>
      <c r="J2" s="17" t="s">
        <v>14</v>
      </c>
      <c r="K2" s="17" t="s">
        <v>15</v>
      </c>
      <c r="L2" s="13" t="s">
        <v>11</v>
      </c>
      <c r="M2" s="13" t="s">
        <v>10</v>
      </c>
      <c r="N2" s="13" t="s">
        <v>17</v>
      </c>
      <c r="O2" s="17" t="s">
        <v>14</v>
      </c>
      <c r="P2" s="17" t="s">
        <v>15</v>
      </c>
      <c r="Q2" s="13" t="s">
        <v>11</v>
      </c>
      <c r="R2" s="22"/>
    </row>
    <row r="3" spans="1:19" x14ac:dyDescent="0.2">
      <c r="A3" s="18">
        <v>1</v>
      </c>
      <c r="B3" s="2">
        <v>2</v>
      </c>
      <c r="C3" s="18">
        <v>3</v>
      </c>
      <c r="D3" s="2">
        <v>4</v>
      </c>
      <c r="E3" s="18">
        <v>5</v>
      </c>
      <c r="F3" s="2">
        <v>6</v>
      </c>
      <c r="G3" s="18">
        <v>7</v>
      </c>
      <c r="H3" s="2">
        <v>8</v>
      </c>
      <c r="I3" s="18">
        <v>9</v>
      </c>
      <c r="J3" s="2">
        <v>10</v>
      </c>
      <c r="K3" s="18">
        <v>11</v>
      </c>
      <c r="L3" s="2">
        <v>12</v>
      </c>
      <c r="M3" s="18">
        <v>13</v>
      </c>
      <c r="N3" s="2">
        <v>14</v>
      </c>
      <c r="O3" s="18">
        <v>15</v>
      </c>
      <c r="P3" s="2">
        <v>16</v>
      </c>
      <c r="Q3" s="18">
        <v>17</v>
      </c>
      <c r="S3" s="21"/>
    </row>
    <row r="4" spans="1:19" ht="15" customHeight="1" x14ac:dyDescent="0.2">
      <c r="A4" s="23" t="s">
        <v>0</v>
      </c>
      <c r="B4" s="24"/>
      <c r="C4" s="3"/>
      <c r="D4" s="3"/>
      <c r="E4" s="3"/>
      <c r="F4" s="3"/>
      <c r="G4" s="14"/>
      <c r="H4" s="4"/>
      <c r="I4" s="4"/>
      <c r="J4" s="4"/>
      <c r="K4" s="4"/>
      <c r="L4" s="14"/>
      <c r="M4" s="12"/>
      <c r="N4" s="12"/>
      <c r="O4" s="12"/>
      <c r="P4" s="12"/>
      <c r="Q4" s="12"/>
      <c r="S4" s="21"/>
    </row>
    <row r="5" spans="1:19" ht="15.75" x14ac:dyDescent="0.25">
      <c r="A5" s="6">
        <v>1</v>
      </c>
      <c r="B5" s="8" t="s">
        <v>1</v>
      </c>
      <c r="C5" s="5">
        <v>1675.8</v>
      </c>
      <c r="D5" s="5">
        <v>1257</v>
      </c>
      <c r="E5" s="5"/>
      <c r="F5" s="5"/>
      <c r="G5" s="14">
        <f t="shared" ref="G5:G11" si="0">D5/C5</f>
        <v>0.75008950948800579</v>
      </c>
      <c r="H5" s="5"/>
      <c r="I5" s="5"/>
      <c r="J5" s="5"/>
      <c r="K5" s="5"/>
      <c r="L5" s="14" t="e">
        <f t="shared" ref="L5:L12" si="1">I5/H5</f>
        <v>#DIV/0!</v>
      </c>
      <c r="M5" s="5">
        <f t="shared" ref="M5:P6" si="2">C5+H5</f>
        <v>1675.8</v>
      </c>
      <c r="N5" s="5">
        <f t="shared" si="2"/>
        <v>1257</v>
      </c>
      <c r="O5" s="5">
        <f t="shared" si="2"/>
        <v>0</v>
      </c>
      <c r="P5" s="5">
        <f t="shared" si="2"/>
        <v>0</v>
      </c>
      <c r="Q5" s="15">
        <f>N5/M5</f>
        <v>0.75008950948800579</v>
      </c>
      <c r="R5" s="20"/>
      <c r="S5" s="21"/>
    </row>
    <row r="6" spans="1:19" ht="15.75" x14ac:dyDescent="0.25">
      <c r="A6" s="6">
        <v>2</v>
      </c>
      <c r="B6" s="8" t="s">
        <v>16</v>
      </c>
      <c r="C6" s="5">
        <v>776.5</v>
      </c>
      <c r="D6" s="5">
        <f>97.2+485.1</f>
        <v>582.30000000000007</v>
      </c>
      <c r="E6" s="5"/>
      <c r="F6" s="5">
        <f>4.4+10.9</f>
        <v>15.3</v>
      </c>
      <c r="G6" s="14">
        <f t="shared" si="0"/>
        <v>0.74990341274951711</v>
      </c>
      <c r="H6" s="5">
        <v>2102.6999999999998</v>
      </c>
      <c r="I6" s="5">
        <v>1575.2</v>
      </c>
      <c r="J6" s="5">
        <f>945.5+125.2</f>
        <v>1070.7</v>
      </c>
      <c r="K6" s="5">
        <v>21.9</v>
      </c>
      <c r="L6" s="14">
        <f t="shared" si="1"/>
        <v>0.74913206829314705</v>
      </c>
      <c r="M6" s="5">
        <f t="shared" si="2"/>
        <v>2879.2</v>
      </c>
      <c r="N6" s="5">
        <f t="shared" si="2"/>
        <v>2157.5</v>
      </c>
      <c r="O6" s="5">
        <f t="shared" si="2"/>
        <v>1070.7</v>
      </c>
      <c r="P6" s="5">
        <f t="shared" si="2"/>
        <v>37.200000000000003</v>
      </c>
      <c r="Q6" s="16">
        <f>N6/M6</f>
        <v>0.74934009447068639</v>
      </c>
      <c r="R6" s="20"/>
      <c r="S6" s="21"/>
    </row>
    <row r="7" spans="1:19" ht="15.75" x14ac:dyDescent="0.25">
      <c r="A7" s="6">
        <v>3</v>
      </c>
      <c r="B7" s="8" t="s">
        <v>2</v>
      </c>
      <c r="C7" s="5">
        <v>1559.1</v>
      </c>
      <c r="D7" s="5">
        <f>313.2+855.9</f>
        <v>1169.0999999999999</v>
      </c>
      <c r="E7" s="5">
        <v>131.19999999999999</v>
      </c>
      <c r="F7" s="5">
        <v>122.9</v>
      </c>
      <c r="G7" s="14">
        <f t="shared" si="0"/>
        <v>0.74985568597267649</v>
      </c>
      <c r="H7" s="5">
        <v>7536.4</v>
      </c>
      <c r="I7" s="5">
        <v>5649.6</v>
      </c>
      <c r="J7" s="5">
        <v>3246.5</v>
      </c>
      <c r="K7" s="5">
        <f>111.2+4.8</f>
        <v>116</v>
      </c>
      <c r="L7" s="14">
        <f t="shared" si="1"/>
        <v>0.74964173876121232</v>
      </c>
      <c r="M7" s="5">
        <f t="shared" ref="M7:M11" si="3">C7+H7</f>
        <v>9095.5</v>
      </c>
      <c r="N7" s="5">
        <f t="shared" ref="N7:N11" si="4">D7+I7</f>
        <v>6818.7000000000007</v>
      </c>
      <c r="O7" s="5">
        <f t="shared" ref="O7:P11" si="5">E7+J7</f>
        <v>3377.7</v>
      </c>
      <c r="P7" s="5">
        <f t="shared" si="5"/>
        <v>238.9</v>
      </c>
      <c r="Q7" s="16">
        <f t="shared" ref="Q7:Q12" si="6">N7/M7</f>
        <v>0.74967841240173716</v>
      </c>
      <c r="R7" s="20"/>
      <c r="S7" s="21"/>
    </row>
    <row r="8" spans="1:19" ht="15.75" x14ac:dyDescent="0.25">
      <c r="A8" s="6">
        <v>4</v>
      </c>
      <c r="B8" s="8" t="s">
        <v>3</v>
      </c>
      <c r="C8" s="5">
        <v>535.4</v>
      </c>
      <c r="D8" s="5">
        <f>84.6+316.8</f>
        <v>401.4</v>
      </c>
      <c r="E8" s="5">
        <v>27.6</v>
      </c>
      <c r="F8" s="5">
        <f>14.8+88.6</f>
        <v>103.39999999999999</v>
      </c>
      <c r="G8" s="14">
        <f t="shared" si="0"/>
        <v>0.74971983563690703</v>
      </c>
      <c r="H8" s="5">
        <v>4142.7</v>
      </c>
      <c r="I8" s="5">
        <v>3103.7</v>
      </c>
      <c r="J8" s="5">
        <v>2223</v>
      </c>
      <c r="K8" s="5">
        <v>572.9</v>
      </c>
      <c r="L8" s="14">
        <f t="shared" si="1"/>
        <v>0.74919738334902353</v>
      </c>
      <c r="M8" s="5">
        <f t="shared" si="3"/>
        <v>4678.0999999999995</v>
      </c>
      <c r="N8" s="5">
        <f t="shared" si="4"/>
        <v>3505.1</v>
      </c>
      <c r="O8" s="5">
        <f t="shared" si="5"/>
        <v>2250.6</v>
      </c>
      <c r="P8" s="5">
        <f t="shared" si="5"/>
        <v>676.3</v>
      </c>
      <c r="Q8" s="16">
        <f t="shared" si="6"/>
        <v>0.74925717705906247</v>
      </c>
      <c r="R8" s="20"/>
      <c r="S8" s="21"/>
    </row>
    <row r="9" spans="1:19" ht="15.75" x14ac:dyDescent="0.25">
      <c r="A9" s="6">
        <v>5</v>
      </c>
      <c r="B9" s="8" t="s">
        <v>4</v>
      </c>
      <c r="C9" s="5">
        <v>586.9</v>
      </c>
      <c r="D9" s="5">
        <f>81.9+358.8</f>
        <v>440.70000000000005</v>
      </c>
      <c r="E9" s="5">
        <v>29.6</v>
      </c>
      <c r="F9" s="5">
        <f>15.7+98.8</f>
        <v>114.5</v>
      </c>
      <c r="G9" s="14">
        <f t="shared" si="0"/>
        <v>0.75089453058442679</v>
      </c>
      <c r="H9" s="5">
        <v>3455.6</v>
      </c>
      <c r="I9" s="5">
        <v>2690</v>
      </c>
      <c r="J9" s="5">
        <v>2033</v>
      </c>
      <c r="K9" s="5">
        <v>511.6</v>
      </c>
      <c r="L9" s="14">
        <f t="shared" si="1"/>
        <v>0.77844657946521589</v>
      </c>
      <c r="M9" s="5">
        <f t="shared" si="3"/>
        <v>4042.5</v>
      </c>
      <c r="N9" s="5">
        <f t="shared" si="4"/>
        <v>3130.7</v>
      </c>
      <c r="O9" s="5">
        <f t="shared" si="5"/>
        <v>2062.6</v>
      </c>
      <c r="P9" s="5">
        <f t="shared" si="5"/>
        <v>626.1</v>
      </c>
      <c r="Q9" s="16">
        <f t="shared" si="6"/>
        <v>0.77444650587507724</v>
      </c>
      <c r="R9" s="20"/>
      <c r="S9" s="21"/>
    </row>
    <row r="10" spans="1:19" ht="15.75" x14ac:dyDescent="0.25">
      <c r="A10" s="6">
        <v>6</v>
      </c>
      <c r="B10" s="8" t="s">
        <v>5</v>
      </c>
      <c r="C10" s="5">
        <v>380.4</v>
      </c>
      <c r="D10" s="5">
        <f>55.8+229.6</f>
        <v>285.39999999999998</v>
      </c>
      <c r="E10" s="5">
        <v>0.8</v>
      </c>
      <c r="F10" s="5">
        <v>27.2</v>
      </c>
      <c r="G10" s="14">
        <f t="shared" si="0"/>
        <v>0.75026288117770767</v>
      </c>
      <c r="H10" s="5">
        <v>2815.4</v>
      </c>
      <c r="I10" s="5">
        <v>2098</v>
      </c>
      <c r="J10" s="5">
        <v>1516.1</v>
      </c>
      <c r="K10" s="5">
        <v>234.9</v>
      </c>
      <c r="L10" s="14">
        <f t="shared" si="1"/>
        <v>0.74518718476948209</v>
      </c>
      <c r="M10" s="5">
        <f t="shared" si="3"/>
        <v>3195.8</v>
      </c>
      <c r="N10" s="5">
        <f t="shared" si="4"/>
        <v>2383.4</v>
      </c>
      <c r="O10" s="5">
        <f t="shared" si="5"/>
        <v>1516.8999999999999</v>
      </c>
      <c r="P10" s="5">
        <f t="shared" si="5"/>
        <v>262.10000000000002</v>
      </c>
      <c r="Q10" s="16">
        <f t="shared" si="6"/>
        <v>0.74579135114838224</v>
      </c>
      <c r="R10" s="20"/>
      <c r="S10" s="21"/>
    </row>
    <row r="11" spans="1:19" ht="15.75" x14ac:dyDescent="0.25">
      <c r="A11" s="6">
        <v>7</v>
      </c>
      <c r="B11" s="8" t="s">
        <v>6</v>
      </c>
      <c r="C11" s="5">
        <v>836.8</v>
      </c>
      <c r="D11" s="7">
        <f>120.6+506.7</f>
        <v>627.29999999999995</v>
      </c>
      <c r="E11" s="7">
        <v>127.2</v>
      </c>
      <c r="F11" s="7">
        <f>10.3+188.8</f>
        <v>199.10000000000002</v>
      </c>
      <c r="G11" s="14">
        <f t="shared" si="0"/>
        <v>0.7496414913957935</v>
      </c>
      <c r="H11" s="5">
        <v>3241.6</v>
      </c>
      <c r="I11" s="5">
        <v>2442.6</v>
      </c>
      <c r="J11" s="5">
        <v>1954.8</v>
      </c>
      <c r="K11" s="5">
        <v>416.6</v>
      </c>
      <c r="L11" s="14">
        <f t="shared" si="1"/>
        <v>0.75351678183613024</v>
      </c>
      <c r="M11" s="5">
        <f t="shared" si="3"/>
        <v>4078.3999999999996</v>
      </c>
      <c r="N11" s="5">
        <f t="shared" si="4"/>
        <v>3069.8999999999996</v>
      </c>
      <c r="O11" s="5">
        <f t="shared" si="5"/>
        <v>2082</v>
      </c>
      <c r="P11" s="5">
        <f t="shared" si="5"/>
        <v>615.70000000000005</v>
      </c>
      <c r="Q11" s="16">
        <f t="shared" si="6"/>
        <v>0.75272165555119652</v>
      </c>
      <c r="R11" s="20"/>
      <c r="S11" s="21"/>
    </row>
    <row r="12" spans="1:19" ht="14.25" x14ac:dyDescent="0.2">
      <c r="A12" s="9"/>
      <c r="B12" s="10" t="s">
        <v>7</v>
      </c>
      <c r="C12" s="11">
        <f t="shared" ref="C12:K12" si="7">SUM(C5:C11)</f>
        <v>6350.9</v>
      </c>
      <c r="D12" s="11">
        <f t="shared" si="7"/>
        <v>4763.2</v>
      </c>
      <c r="E12" s="11">
        <f t="shared" si="7"/>
        <v>316.39999999999998</v>
      </c>
      <c r="F12" s="11">
        <f t="shared" si="7"/>
        <v>582.40000000000009</v>
      </c>
      <c r="G12" s="19">
        <f t="shared" si="7"/>
        <v>5.2503673470050352</v>
      </c>
      <c r="H12" s="11">
        <f t="shared" si="7"/>
        <v>23294.399999999998</v>
      </c>
      <c r="I12" s="11">
        <f t="shared" si="7"/>
        <v>17559.099999999999</v>
      </c>
      <c r="J12" s="11">
        <f t="shared" si="7"/>
        <v>12044.1</v>
      </c>
      <c r="K12" s="11">
        <f t="shared" si="7"/>
        <v>1873.9</v>
      </c>
      <c r="L12" s="14">
        <f t="shared" si="1"/>
        <v>0.75379061061886121</v>
      </c>
      <c r="M12" s="11">
        <f>SUM(M5:M11)</f>
        <v>29645.299999999996</v>
      </c>
      <c r="N12" s="11">
        <f>SUM(N5:N11)</f>
        <v>22322.300000000003</v>
      </c>
      <c r="O12" s="11">
        <f>SUM(O5:O11)</f>
        <v>12360.5</v>
      </c>
      <c r="P12" s="11">
        <f>SUM(P5:P11)</f>
        <v>2456.3000000000002</v>
      </c>
      <c r="Q12" s="16">
        <f t="shared" si="6"/>
        <v>0.75297939302351491</v>
      </c>
      <c r="R12" s="20"/>
      <c r="S12" s="21"/>
    </row>
  </sheetData>
  <customSheetViews>
    <customSheetView guid="{D6E7DDBD-14DD-42AF-848C-A91EDBB7166E}" showPageBreaks="1" printArea="1" view="pageBreakPreview">
      <pane xSplit="2" ySplit="2" topLeftCell="E3" activePane="bottomRight" state="frozen"/>
      <selection pane="bottomRight" activeCell="I1" sqref="I1"/>
      <rowBreaks count="2" manualBreakCount="2">
        <brk id="67" max="10" man="1"/>
        <brk id="135" max="10" man="1"/>
      </rowBreaks>
      <pageMargins left="0.75" right="0.75" top="1" bottom="1" header="0.5" footer="0.5"/>
      <pageSetup paperSize="9" scale="43" orientation="landscape" r:id="rId1"/>
      <headerFooter alignWithMargins="0"/>
    </customSheetView>
    <customSheetView guid="{3C7465DD-1374-4125-8975-CEBC539EB400}" showPageBreaks="1" printArea="1" view="pageBreakPreview">
      <pane xSplit="2" ySplit="2" topLeftCell="C213" activePane="bottomRight" state="frozen"/>
      <selection pane="bottomRight" activeCell="G228" sqref="G228"/>
      <rowBreaks count="2" manualBreakCount="2">
        <brk id="67" max="7" man="1"/>
        <brk id="135" max="7" man="1"/>
      </rowBreaks>
      <pageMargins left="0.75" right="0.75" top="1" bottom="1" header="0.5" footer="0.5"/>
      <pageSetup paperSize="9" scale="43" orientation="landscape" r:id="rId2"/>
      <headerFooter alignWithMargins="0"/>
    </customSheetView>
  </customSheetViews>
  <mergeCells count="4">
    <mergeCell ref="H1:L1"/>
    <mergeCell ref="M1:Q1"/>
    <mergeCell ref="A4:B4"/>
    <mergeCell ref="C1:G1"/>
  </mergeCells>
  <phoneticPr fontId="11" type="noConversion"/>
  <pageMargins left="0.74803149606299213" right="0.74803149606299213" top="0.39370078740157483" bottom="0.98425196850393704" header="0.51181102362204722" footer="0.51181102362204722"/>
  <pageSetup paperSize="9" scale="63" fitToHeight="0" orientation="landscape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Сорокина</dc:creator>
  <cp:lastModifiedBy>Киселева</cp:lastModifiedBy>
  <cp:lastPrinted>2017-08-02T11:25:58Z</cp:lastPrinted>
  <dcterms:created xsi:type="dcterms:W3CDTF">2014-02-27T04:41:15Z</dcterms:created>
  <dcterms:modified xsi:type="dcterms:W3CDTF">2018-10-23T10:58:40Z</dcterms:modified>
</cp:coreProperties>
</file>